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 Gobernación\Ciclo viabilidad y aprobacion Nuevo SGR\Ajustes\Departamentales\2020055910028 - Mejoramiento vías Doradal Puerto Triunfo\Documentos aprobación ajuste - 2020055910028\Anexos ajuste - 2020055910028\"/>
    </mc:Choice>
  </mc:AlternateContent>
  <xr:revisionPtr revIDLastSave="0" documentId="8_{97A47CCE-92DD-4A49-89A0-43297A18A3EB}" xr6:coauthVersionLast="47" xr6:coauthVersionMax="47" xr10:uidLastSave="{00000000-0000-0000-0000-000000000000}"/>
  <bookViews>
    <workbookView xWindow="-108" yWindow="-108" windowWidth="23256" windowHeight="12576" activeTab="5" xr2:uid="{961EB036-097C-40FC-BFDB-68EE70CD6A34}"/>
  </bookViews>
  <sheets>
    <sheet name="Ley 2072" sheetId="1" r:id="rId1"/>
    <sheet name="Decreto 317" sheetId="2" r:id="rId2"/>
    <sheet name="Incentivo a la Produccion" sheetId="3" r:id="rId3"/>
    <sheet name="Decreto 332" sheetId="4" r:id="rId4"/>
    <sheet name="Proyecciòn 2023" sheetId="5" r:id="rId5"/>
    <sheet name="Consolidado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" l="1"/>
  <c r="E5" i="2"/>
  <c r="C5" i="2"/>
  <c r="E3" i="2"/>
  <c r="B4" i="6"/>
  <c r="B7" i="6"/>
  <c r="C9" i="6"/>
  <c r="B9" i="6"/>
  <c r="C7" i="6"/>
  <c r="C5" i="6"/>
  <c r="B5" i="6"/>
  <c r="C4" i="6"/>
  <c r="C18" i="6"/>
  <c r="B18" i="6"/>
  <c r="C14" i="6"/>
  <c r="C17" i="6"/>
  <c r="C16" i="6"/>
  <c r="B17" i="6"/>
  <c r="B16" i="6"/>
  <c r="B14" i="6"/>
  <c r="A8" i="6"/>
  <c r="D2" i="3" l="1"/>
  <c r="E4" i="2"/>
  <c r="E2" i="2"/>
  <c r="D5" i="2"/>
  <c r="B5" i="2"/>
  <c r="C7" i="1"/>
  <c r="D7" i="1"/>
  <c r="C6" i="1"/>
  <c r="D6" i="1" s="1"/>
  <c r="D5" i="1"/>
  <c r="C5" i="1"/>
  <c r="C4" i="1"/>
  <c r="D4" i="1" s="1"/>
  <c r="C3" i="1"/>
  <c r="D3" i="1" s="1"/>
  <c r="D2" i="1"/>
  <c r="C2" i="1"/>
  <c r="B15" i="6" l="1"/>
  <c r="C15" i="6"/>
  <c r="C19" i="6" s="1"/>
  <c r="B3" i="6"/>
  <c r="C3" i="6"/>
  <c r="B6" i="6"/>
  <c r="C6" i="6"/>
  <c r="B8" i="6"/>
  <c r="C8" i="6"/>
  <c r="C10" i="6" l="1"/>
  <c r="C12" i="6" s="1"/>
  <c r="B10" i="6"/>
  <c r="B12" i="6" s="1"/>
  <c r="C23" i="6"/>
  <c r="C25" i="6" s="1"/>
  <c r="B23" i="6"/>
  <c r="B25" i="6" s="1"/>
</calcChain>
</file>

<file path=xl/sharedStrings.xml><?xml version="1.0" encoding="utf-8"?>
<sst xmlns="http://schemas.openxmlformats.org/spreadsheetml/2006/main" count="68" uniqueCount="51">
  <si>
    <t>CONCEPTO DE GASTO</t>
  </si>
  <si>
    <t>Recursos 2021 – 2022</t>
  </si>
  <si>
    <t>Asignaciones directas (20% del SGR)</t>
  </si>
  <si>
    <t>Asignaciones directas anticipadas (5% del SGR)</t>
  </si>
  <si>
    <t>Rendimientos financieros 30% Asignaciones directas 20%</t>
  </si>
  <si>
    <t>Asignación para la inversión local según NBI y cuarta, quinta, y sexta categoría</t>
  </si>
  <si>
    <t>Asignación para la inversión local – ambiente y desarrollo sostenible</t>
  </si>
  <si>
    <t>TOTAL</t>
  </si>
  <si>
    <t>Restrinciiòn del 20%</t>
  </si>
  <si>
    <t>Disponible menos restrincciòn 2021-2022</t>
  </si>
  <si>
    <t>Disponibilidad inicial 21-2022</t>
  </si>
  <si>
    <t>Saldo mayor recaudo 2018-2018</t>
  </si>
  <si>
    <t>Asignaciones directas 20%</t>
  </si>
  <si>
    <t>Asignación para la inversión local según NBI y cuarta, quinta, y sexta categoría (Saldos de liquidación 2019-2020)</t>
  </si>
  <si>
    <t>Ahorro pensional territorial</t>
  </si>
  <si>
    <t>Total asignaciòn</t>
  </si>
  <si>
    <t>Incentivo a la producción</t>
  </si>
  <si>
    <t>CONCEPTO DE LA FUENTE DE ASIGNACION SGR</t>
  </si>
  <si>
    <t>CONCEPTO ASIGNACION SGR</t>
  </si>
  <si>
    <t>Resoluciòn 4 0124-2021</t>
  </si>
  <si>
    <t>Resoluciòn 2019</t>
  </si>
  <si>
    <r>
      <t>Asignaciones Directas 20%</t>
    </r>
    <r>
      <rPr>
        <sz val="10"/>
        <color rgb="FF000000"/>
        <rFont val="Century Gothic"/>
        <family val="2"/>
      </rPr>
      <t xml:space="preserve"> </t>
    </r>
  </si>
  <si>
    <t>Adicion a Ptto 2021-2022</t>
  </si>
  <si>
    <t xml:space="preserve"> TOTAL Decreto 332</t>
  </si>
  <si>
    <t>CONCEPTO Desahorro Fondo de Estabilizaciòn</t>
  </si>
  <si>
    <t>Recursos 2023</t>
  </si>
  <si>
    <t>Asignaciones Directas (20% del SGR)</t>
  </si>
  <si>
    <t>Asignaciones Directas Anticipadas (5% del SGR)</t>
  </si>
  <si>
    <t>Asignación para la Inversión Local – Ambiente y Desarrollo Sostenible</t>
  </si>
  <si>
    <t xml:space="preserve">CONSOLIDADO POR FUENTES DISPONIBLES </t>
  </si>
  <si>
    <t>Total disponible sin restricciòn en la ley 2072-2020</t>
  </si>
  <si>
    <t>Total disponible 2021-2023, con restricciòn en  Ley 2072</t>
  </si>
  <si>
    <t>Diferencia</t>
  </si>
  <si>
    <t>Total Ley 2072-2020 con restrincion</t>
  </si>
  <si>
    <t>Decreto 317-2021</t>
  </si>
  <si>
    <t>Decreto 332-2021</t>
  </si>
  <si>
    <t>Proyecciòn 2023</t>
  </si>
  <si>
    <t>TOTAL FUENTES DE RECURSOS 2021-2023</t>
  </si>
  <si>
    <t>TOTAL 2021-2023 SIN RESTRINCION</t>
  </si>
  <si>
    <t>TOTAL INVERSIONES</t>
  </si>
  <si>
    <t>DIFERENCIA</t>
  </si>
  <si>
    <t>`CONCEPTO ASIGNACION SGR</t>
  </si>
  <si>
    <t>Incentivo a la producciòn</t>
  </si>
  <si>
    <t>menos</t>
  </si>
  <si>
    <t>Fuente Decreto 317 de 2021</t>
  </si>
  <si>
    <t>Fuente Ley 2072 de 2020</t>
  </si>
  <si>
    <t>Fuente Decreto 332 de 2021</t>
  </si>
  <si>
    <t>Plan de Recursos SGR Proyeccion 2023</t>
  </si>
  <si>
    <t>SICODIS, junio de 2021</t>
  </si>
  <si>
    <t>NOTA, ESTE ES EL CONSOLIDADO PRESUPUESTO QUE SE TENIA PARA EL 2021-202 SEGÚN DECRETOS Y LEYES CITADA EN EL MISMO</t>
  </si>
  <si>
    <t>PERO QUE FINALMENTE NO SE OBTUVO EL RECAUDO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</si>
</sst>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8" formatCode="&quot;$&quot;\ #,##0.00;[Red]\-&quot;$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6" fontId="5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6" fontId="5" fillId="0" borderId="5" xfId="0" applyNumberFormat="1" applyFont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5" fillId="0" borderId="6" xfId="0" applyNumberFormat="1" applyFont="1" applyBorder="1" applyAlignment="1">
      <alignment horizontal="right" vertical="center" wrapText="1"/>
    </xf>
    <xf numFmtId="6" fontId="1" fillId="0" borderId="5" xfId="0" applyNumberFormat="1" applyFont="1" applyBorder="1"/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6" fontId="6" fillId="0" borderId="2" xfId="0" applyNumberFormat="1" applyFont="1" applyBorder="1" applyAlignment="1">
      <alignment horizontal="center" vertical="center" wrapText="1"/>
    </xf>
    <xf numFmtId="6" fontId="7" fillId="0" borderId="2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6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vertical="center" wrapText="1"/>
    </xf>
    <xf numFmtId="6" fontId="4" fillId="3" borderId="4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6" fontId="5" fillId="3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6" fontId="4" fillId="3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6" fontId="5" fillId="3" borderId="4" xfId="0" applyNumberFormat="1" applyFont="1" applyFill="1" applyBorder="1" applyAlignment="1">
      <alignment horizontal="right" vertical="center" wrapText="1"/>
    </xf>
    <xf numFmtId="0" fontId="9" fillId="0" borderId="0" xfId="0" applyFont="1"/>
    <xf numFmtId="4" fontId="2" fillId="0" borderId="0" xfId="0" applyNumberFormat="1" applyFont="1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8" fontId="4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4" fontId="2" fillId="0" borderId="5" xfId="0" applyNumberFormat="1" applyFont="1" applyBorder="1"/>
    <xf numFmtId="6" fontId="2" fillId="0" borderId="5" xfId="0" applyNumberFormat="1" applyFont="1" applyBorder="1"/>
    <xf numFmtId="4" fontId="9" fillId="0" borderId="5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 wrapText="1"/>
    </xf>
    <xf numFmtId="0" fontId="10" fillId="0" borderId="5" xfId="0" applyFont="1" applyBorder="1"/>
    <xf numFmtId="4" fontId="10" fillId="0" borderId="5" xfId="0" applyNumberFormat="1" applyFont="1" applyBorder="1"/>
    <xf numFmtId="0" fontId="10" fillId="0" borderId="0" xfId="0" applyFont="1"/>
    <xf numFmtId="6" fontId="5" fillId="0" borderId="6" xfId="0" applyNumberFormat="1" applyFont="1" applyBorder="1" applyAlignment="1">
      <alignment horizontal="right" vertical="center" wrapText="1"/>
    </xf>
    <xf numFmtId="6" fontId="4" fillId="5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7d10fbd72d0c149/Documents/2.%20MUNICIPIO%20MONTEBELLO/15.CAPITULO%20INDEPENDIENTE%5eJ%20INVERRSIONES%20SGR/Presupuesto%20SGR-MONTEBELLO%20ley2072%20y%20decretos%204317%20y%20332%5eJ%20p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y 2072-2020"/>
      <sheetName val="Decreto 317-2021"/>
      <sheetName val="Decreto 332-2021"/>
      <sheetName val="Proyecciòn 2023"/>
      <sheetName val="Consolidado"/>
    </sheetNames>
    <sheetDataSet>
      <sheetData sheetId="0"/>
      <sheetData sheetId="1">
        <row r="4">
          <cell r="A4" t="str">
            <v>Fonpet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F178-31DE-4826-9B3E-F6E0435DE3D2}">
  <dimension ref="A1:D9"/>
  <sheetViews>
    <sheetView workbookViewId="0">
      <selection activeCell="A10" sqref="A10"/>
    </sheetView>
  </sheetViews>
  <sheetFormatPr baseColWidth="10" defaultRowHeight="14.4" x14ac:dyDescent="0.3"/>
  <cols>
    <col min="1" max="1" width="33.44140625" customWidth="1"/>
    <col min="2" max="2" width="15.88671875" customWidth="1"/>
    <col min="3" max="3" width="14.88671875" style="12" bestFit="1" customWidth="1"/>
    <col min="4" max="4" width="16.6640625" customWidth="1"/>
  </cols>
  <sheetData>
    <row r="1" spans="1:4" ht="50.4" x14ac:dyDescent="0.3">
      <c r="A1" s="6" t="s">
        <v>17</v>
      </c>
      <c r="B1" s="6" t="s">
        <v>1</v>
      </c>
      <c r="C1" s="11" t="s">
        <v>8</v>
      </c>
      <c r="D1" s="6" t="s">
        <v>9</v>
      </c>
    </row>
    <row r="2" spans="1:4" ht="26.4" x14ac:dyDescent="0.3">
      <c r="A2" s="7" t="s">
        <v>2</v>
      </c>
      <c r="B2" s="8">
        <v>3066681914</v>
      </c>
      <c r="C2" s="8">
        <f>+B2*20%</f>
        <v>613336382.80000007</v>
      </c>
      <c r="D2" s="8">
        <f>+B2-C2</f>
        <v>2453345531.1999998</v>
      </c>
    </row>
    <row r="3" spans="1:4" ht="41.4" customHeight="1" x14ac:dyDescent="0.3">
      <c r="A3" s="7" t="s">
        <v>3</v>
      </c>
      <c r="B3" s="8">
        <v>3454682504</v>
      </c>
      <c r="C3" s="8">
        <f t="shared" ref="C3:C6" si="0">+B3*20%</f>
        <v>690936500.80000007</v>
      </c>
      <c r="D3" s="8">
        <f t="shared" ref="D3:D7" si="1">+B3-C3</f>
        <v>2763746003.1999998</v>
      </c>
    </row>
    <row r="4" spans="1:4" ht="42.9" customHeight="1" x14ac:dyDescent="0.3">
      <c r="A4" s="7" t="s">
        <v>4</v>
      </c>
      <c r="B4" s="8">
        <v>74700971</v>
      </c>
      <c r="C4" s="8">
        <f t="shared" si="0"/>
        <v>14940194.200000001</v>
      </c>
      <c r="D4" s="8">
        <f t="shared" si="1"/>
        <v>59760776.799999997</v>
      </c>
    </row>
    <row r="5" spans="1:4" ht="45" customHeight="1" x14ac:dyDescent="0.3">
      <c r="A5" s="7" t="s">
        <v>5</v>
      </c>
      <c r="B5" s="8">
        <v>1237360296</v>
      </c>
      <c r="C5" s="8">
        <f t="shared" si="0"/>
        <v>247472059.20000002</v>
      </c>
      <c r="D5" s="8">
        <f t="shared" si="1"/>
        <v>989888236.79999995</v>
      </c>
    </row>
    <row r="6" spans="1:4" ht="54.6" customHeight="1" x14ac:dyDescent="0.3">
      <c r="A6" s="7" t="s">
        <v>6</v>
      </c>
      <c r="B6" s="8">
        <v>190363123</v>
      </c>
      <c r="C6" s="8">
        <f t="shared" si="0"/>
        <v>38072624.600000001</v>
      </c>
      <c r="D6" s="8">
        <f t="shared" si="1"/>
        <v>152290498.40000001</v>
      </c>
    </row>
    <row r="7" spans="1:4" x14ac:dyDescent="0.3">
      <c r="A7" s="9" t="s">
        <v>7</v>
      </c>
      <c r="B7" s="10">
        <v>8023788808</v>
      </c>
      <c r="C7" s="10">
        <f>SUM(C2:C6)</f>
        <v>1604757761.6000001</v>
      </c>
      <c r="D7" s="10">
        <f t="shared" si="1"/>
        <v>6419031046.3999996</v>
      </c>
    </row>
    <row r="9" spans="1:4" x14ac:dyDescent="0.3">
      <c r="A9" s="53" t="s">
        <v>45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550B-F91A-4CED-BA61-D251CD42F338}">
  <dimension ref="A1:E7"/>
  <sheetViews>
    <sheetView zoomScale="108" zoomScaleNormal="108" workbookViewId="0">
      <selection activeCell="A8" sqref="A8"/>
    </sheetView>
  </sheetViews>
  <sheetFormatPr baseColWidth="10" defaultRowHeight="14.4" x14ac:dyDescent="0.3"/>
  <cols>
    <col min="1" max="1" width="28.88671875" customWidth="1"/>
    <col min="2" max="3" width="18.33203125" customWidth="1"/>
    <col min="4" max="4" width="17.5546875" customWidth="1"/>
    <col min="5" max="5" width="16.109375" customWidth="1"/>
  </cols>
  <sheetData>
    <row r="1" spans="1:5" ht="37.799999999999997" x14ac:dyDescent="0.3">
      <c r="A1" s="6" t="s">
        <v>18</v>
      </c>
      <c r="B1" s="15" t="s">
        <v>10</v>
      </c>
      <c r="C1" s="15" t="s">
        <v>43</v>
      </c>
      <c r="D1" s="6" t="s">
        <v>11</v>
      </c>
      <c r="E1" s="6" t="s">
        <v>15</v>
      </c>
    </row>
    <row r="2" spans="1:5" x14ac:dyDescent="0.3">
      <c r="A2" s="7" t="s">
        <v>12</v>
      </c>
      <c r="B2" s="8">
        <v>1625826805</v>
      </c>
      <c r="C2" s="8"/>
      <c r="D2" s="8">
        <v>67215486</v>
      </c>
      <c r="E2" s="8">
        <f>+B2+D2</f>
        <v>1693042291</v>
      </c>
    </row>
    <row r="3" spans="1:5" ht="66" customHeight="1" x14ac:dyDescent="0.3">
      <c r="A3" s="7" t="s">
        <v>13</v>
      </c>
      <c r="B3" s="8">
        <v>1377036379</v>
      </c>
      <c r="C3" s="52">
        <v>1375750350</v>
      </c>
      <c r="D3" s="8">
        <v>12000409</v>
      </c>
      <c r="E3" s="8">
        <f>+B3-C3+D3</f>
        <v>13286438</v>
      </c>
    </row>
    <row r="4" spans="1:5" x14ac:dyDescent="0.3">
      <c r="A4" s="7" t="s">
        <v>14</v>
      </c>
      <c r="B4" s="8">
        <v>5428303</v>
      </c>
      <c r="C4" s="8"/>
      <c r="D4" s="8">
        <v>2068033</v>
      </c>
      <c r="E4" s="8">
        <f t="shared" ref="E4" si="0">+B4+D4</f>
        <v>7496336</v>
      </c>
    </row>
    <row r="5" spans="1:5" ht="15" thickBot="1" x14ac:dyDescent="0.35">
      <c r="A5" s="2" t="s">
        <v>7</v>
      </c>
      <c r="B5" s="3">
        <f>SUM(B2:B4)</f>
        <v>3008291487</v>
      </c>
      <c r="C5" s="51">
        <f>SUM(C3:C4)</f>
        <v>1375750350</v>
      </c>
      <c r="D5" s="13">
        <f>SUM(D2:D4)</f>
        <v>81283928</v>
      </c>
      <c r="E5" s="14">
        <f>SUM(E2:E4)</f>
        <v>1713825065</v>
      </c>
    </row>
    <row r="7" spans="1:5" x14ac:dyDescent="0.3">
      <c r="A7" s="5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84B6-69A1-40E7-8D0C-918CAB4C834F}">
  <dimension ref="A1:D2"/>
  <sheetViews>
    <sheetView workbookViewId="0">
      <selection activeCell="A6" sqref="A6"/>
    </sheetView>
  </sheetViews>
  <sheetFormatPr baseColWidth="10" defaultRowHeight="14.4" x14ac:dyDescent="0.3"/>
  <cols>
    <col min="1" max="1" width="38.44140625" customWidth="1"/>
    <col min="2" max="2" width="17" customWidth="1"/>
    <col min="3" max="4" width="17.5546875" customWidth="1"/>
  </cols>
  <sheetData>
    <row r="1" spans="1:4" ht="25.8" thickBot="1" x14ac:dyDescent="0.35">
      <c r="A1" s="6" t="s">
        <v>18</v>
      </c>
      <c r="B1" s="15" t="s">
        <v>20</v>
      </c>
      <c r="C1" s="6" t="s">
        <v>19</v>
      </c>
      <c r="D1" s="6" t="s">
        <v>15</v>
      </c>
    </row>
    <row r="2" spans="1:4" ht="15" thickBot="1" x14ac:dyDescent="0.35">
      <c r="A2" s="16" t="s">
        <v>16</v>
      </c>
      <c r="B2" s="17">
        <v>522486707</v>
      </c>
      <c r="C2" s="17">
        <v>1816096937</v>
      </c>
      <c r="D2" s="18">
        <f>+B2+C2</f>
        <v>2338583644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D950-B7C6-4E69-86BC-65E2FADBF67C}">
  <dimension ref="A1:B6"/>
  <sheetViews>
    <sheetView workbookViewId="0">
      <selection activeCell="A7" sqref="A7"/>
    </sheetView>
  </sheetViews>
  <sheetFormatPr baseColWidth="10" defaultRowHeight="14.4" x14ac:dyDescent="0.3"/>
  <cols>
    <col min="1" max="1" width="42.109375" customWidth="1"/>
    <col min="2" max="2" width="17.33203125" customWidth="1"/>
  </cols>
  <sheetData>
    <row r="1" spans="1:2" ht="25.8" thickBot="1" x14ac:dyDescent="0.35">
      <c r="A1" s="6" t="s">
        <v>24</v>
      </c>
      <c r="B1" s="15" t="s">
        <v>22</v>
      </c>
    </row>
    <row r="2" spans="1:2" ht="15" thickBot="1" x14ac:dyDescent="0.35">
      <c r="A2" s="19" t="s">
        <v>21</v>
      </c>
      <c r="B2" s="20">
        <v>304900439</v>
      </c>
    </row>
    <row r="3" spans="1:2" ht="67.5" customHeight="1" thickBot="1" x14ac:dyDescent="0.35">
      <c r="A3" s="21" t="s">
        <v>5</v>
      </c>
      <c r="B3" s="22">
        <v>248135749</v>
      </c>
    </row>
    <row r="4" spans="1:2" ht="15" thickBot="1" x14ac:dyDescent="0.35">
      <c r="A4" s="23" t="s">
        <v>23</v>
      </c>
      <c r="B4" s="24">
        <v>553036188</v>
      </c>
    </row>
    <row r="6" spans="1:2" x14ac:dyDescent="0.3">
      <c r="A6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0ED2-1F7D-4E5D-9AEB-771A79820B00}">
  <dimension ref="A1:B9"/>
  <sheetViews>
    <sheetView workbookViewId="0">
      <selection activeCell="D16" sqref="D16"/>
    </sheetView>
  </sheetViews>
  <sheetFormatPr baseColWidth="10" defaultRowHeight="14.4" x14ac:dyDescent="0.3"/>
  <cols>
    <col min="1" max="1" width="38.33203125" customWidth="1"/>
    <col min="2" max="2" width="16.88671875" customWidth="1"/>
  </cols>
  <sheetData>
    <row r="1" spans="1:2" ht="15" thickBot="1" x14ac:dyDescent="0.35">
      <c r="A1" s="4" t="s">
        <v>0</v>
      </c>
      <c r="B1" s="5" t="s">
        <v>25</v>
      </c>
    </row>
    <row r="2" spans="1:2" ht="15" thickBot="1" x14ac:dyDescent="0.35">
      <c r="A2" s="25" t="s">
        <v>26</v>
      </c>
      <c r="B2" s="26">
        <v>2764290170</v>
      </c>
    </row>
    <row r="3" spans="1:2" ht="35.1" customHeight="1" thickBot="1" x14ac:dyDescent="0.35">
      <c r="A3" s="25" t="s">
        <v>27</v>
      </c>
      <c r="B3" s="26">
        <v>3123533335</v>
      </c>
    </row>
    <row r="4" spans="1:2" ht="42.6" customHeight="1" thickBot="1" x14ac:dyDescent="0.35">
      <c r="A4" s="25" t="s">
        <v>5</v>
      </c>
      <c r="B4" s="26">
        <v>803837563</v>
      </c>
    </row>
    <row r="5" spans="1:2" ht="34.5" customHeight="1" thickBot="1" x14ac:dyDescent="0.35">
      <c r="A5" s="25" t="s">
        <v>28</v>
      </c>
      <c r="B5" s="26">
        <v>123667317</v>
      </c>
    </row>
    <row r="6" spans="1:2" ht="15" thickBot="1" x14ac:dyDescent="0.35">
      <c r="A6" s="27" t="s">
        <v>7</v>
      </c>
      <c r="B6" s="28">
        <v>6815328385</v>
      </c>
    </row>
    <row r="8" spans="1:2" x14ac:dyDescent="0.3">
      <c r="A8" s="54" t="s">
        <v>47</v>
      </c>
    </row>
    <row r="9" spans="1:2" x14ac:dyDescent="0.3">
      <c r="A9" s="54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012C-8FAE-4772-A90B-718563E3BCB0}">
  <dimension ref="A1:D30"/>
  <sheetViews>
    <sheetView tabSelected="1" topLeftCell="A2" workbookViewId="0">
      <selection activeCell="L17" sqref="L17"/>
    </sheetView>
  </sheetViews>
  <sheetFormatPr baseColWidth="10" defaultColWidth="10.88671875" defaultRowHeight="13.8" x14ac:dyDescent="0.3"/>
  <cols>
    <col min="1" max="1" width="42.88671875" style="31" customWidth="1"/>
    <col min="2" max="2" width="19.44140625" style="31" customWidth="1"/>
    <col min="3" max="3" width="21" style="30" customWidth="1"/>
    <col min="4" max="4" width="15.109375" style="31" customWidth="1"/>
    <col min="5" max="16384" width="10.88671875" style="31"/>
  </cols>
  <sheetData>
    <row r="1" spans="1:4" ht="14.4" thickBot="1" x14ac:dyDescent="0.35">
      <c r="A1" s="29" t="s">
        <v>29</v>
      </c>
      <c r="B1" s="29"/>
    </row>
    <row r="2" spans="1:4" ht="38.4" thickBot="1" x14ac:dyDescent="0.35">
      <c r="A2" s="32" t="s">
        <v>41</v>
      </c>
      <c r="B2" s="33" t="s">
        <v>30</v>
      </c>
      <c r="C2" s="34" t="s">
        <v>31</v>
      </c>
    </row>
    <row r="3" spans="1:4" ht="14.4" thickBot="1" x14ac:dyDescent="0.35">
      <c r="A3" s="1" t="s">
        <v>2</v>
      </c>
      <c r="B3" s="35">
        <f>+'Ley 2072'!B2+'Decreto 317'!E2+'Decreto 332'!B2+'Proyecciòn 2023'!B2</f>
        <v>7828914814</v>
      </c>
      <c r="C3" s="36">
        <f>+'Ley 2072'!D2+'Decreto 317'!E2+'Decreto 332'!B2+'Proyecciòn 2023'!B2</f>
        <v>7215578431.1999998</v>
      </c>
    </row>
    <row r="4" spans="1:4" ht="27" thickBot="1" x14ac:dyDescent="0.35">
      <c r="A4" s="1" t="s">
        <v>3</v>
      </c>
      <c r="B4" s="35">
        <f>+'Ley 2072'!B3+'Proyecciòn 2023'!B3</f>
        <v>6578215839</v>
      </c>
      <c r="C4" s="36">
        <f>+'Ley 2072'!D3+'Proyecciòn 2023'!B3</f>
        <v>5887279338.1999998</v>
      </c>
    </row>
    <row r="5" spans="1:4" ht="27" thickBot="1" x14ac:dyDescent="0.35">
      <c r="A5" s="1" t="s">
        <v>4</v>
      </c>
      <c r="B5" s="35">
        <f>+'Ley 2072'!B4</f>
        <v>74700971</v>
      </c>
      <c r="C5" s="36">
        <f>+'Ley 2072'!D4</f>
        <v>59760776.799999997</v>
      </c>
    </row>
    <row r="6" spans="1:4" ht="27" thickBot="1" x14ac:dyDescent="0.35">
      <c r="A6" s="1" t="s">
        <v>5</v>
      </c>
      <c r="B6" s="37">
        <f>+'Ley 2072'!B5+'Decreto 317'!E3+'Decreto 332'!B3+'Proyecciòn 2023'!B4</f>
        <v>2302620046</v>
      </c>
      <c r="C6" s="36">
        <f>+'Ley 2072'!D5+'Decreto 317'!E3+'Decreto 332'!B3+'Proyecciòn 2023'!B4</f>
        <v>2055147986.8</v>
      </c>
    </row>
    <row r="7" spans="1:4" ht="27" thickBot="1" x14ac:dyDescent="0.35">
      <c r="A7" s="1" t="s">
        <v>6</v>
      </c>
      <c r="B7" s="35">
        <f>+'Ley 2072'!B6+'Proyecciòn 2023'!B5</f>
        <v>314030440</v>
      </c>
      <c r="C7" s="36">
        <f>+'Ley 2072'!D6+'Proyecciòn 2023'!B5</f>
        <v>275957815.39999998</v>
      </c>
    </row>
    <row r="8" spans="1:4" ht="14.4" thickBot="1" x14ac:dyDescent="0.35">
      <c r="A8" s="1" t="str">
        <f>+'[1]Decreto 317-2021'!A4</f>
        <v>Fonpet</v>
      </c>
      <c r="B8" s="35">
        <f>+'Decreto 317'!E4</f>
        <v>7496336</v>
      </c>
      <c r="C8" s="36">
        <f>+'Decreto 317'!E4</f>
        <v>7496336</v>
      </c>
    </row>
    <row r="9" spans="1:4" ht="14.4" thickBot="1" x14ac:dyDescent="0.35">
      <c r="A9" s="1" t="s">
        <v>42</v>
      </c>
      <c r="B9" s="35">
        <f>+'Incentivo a la Produccion'!D2</f>
        <v>2338583644</v>
      </c>
      <c r="C9" s="36">
        <f>+'Incentivo a la Produccion'!D2</f>
        <v>2338583644</v>
      </c>
    </row>
    <row r="10" spans="1:4" ht="14.4" thickBot="1" x14ac:dyDescent="0.35">
      <c r="A10" s="2" t="s">
        <v>7</v>
      </c>
      <c r="B10" s="38">
        <f>SUM(B3:B9)</f>
        <v>19444562090</v>
      </c>
      <c r="C10" s="39">
        <f>SUM(C3:C9)</f>
        <v>17839804328.399998</v>
      </c>
    </row>
    <row r="12" spans="1:4" ht="14.4" thickBot="1" x14ac:dyDescent="0.35">
      <c r="A12" s="31" t="s">
        <v>32</v>
      </c>
      <c r="B12" s="30">
        <f>+B19-B10</f>
        <v>0</v>
      </c>
      <c r="C12" s="30">
        <f>+C19-C10</f>
        <v>0</v>
      </c>
    </row>
    <row r="13" spans="1:4" ht="38.4" thickBot="1" x14ac:dyDescent="0.35">
      <c r="A13" s="32" t="s">
        <v>41</v>
      </c>
      <c r="B13" s="40" t="s">
        <v>30</v>
      </c>
      <c r="C13" s="41" t="s">
        <v>31</v>
      </c>
    </row>
    <row r="14" spans="1:4" x14ac:dyDescent="0.3">
      <c r="A14" s="42" t="s">
        <v>33</v>
      </c>
      <c r="B14" s="43">
        <f>+'Ley 2072'!B7</f>
        <v>8023788808</v>
      </c>
      <c r="C14" s="43">
        <f>+'Ley 2072'!D7</f>
        <v>6419031046.3999996</v>
      </c>
      <c r="D14" s="30"/>
    </row>
    <row r="15" spans="1:4" x14ac:dyDescent="0.3">
      <c r="A15" s="42" t="s">
        <v>34</v>
      </c>
      <c r="B15" s="43">
        <f>+'Decreto 317'!E5</f>
        <v>1713825065</v>
      </c>
      <c r="C15" s="43">
        <f>+'Decreto 317'!E5</f>
        <v>1713825065</v>
      </c>
    </row>
    <row r="16" spans="1:4" x14ac:dyDescent="0.3">
      <c r="A16" s="42" t="s">
        <v>35</v>
      </c>
      <c r="B16" s="43">
        <f>+'Decreto 332'!B4</f>
        <v>553036188</v>
      </c>
      <c r="C16" s="43">
        <f>+'Decreto 332'!B4</f>
        <v>553036188</v>
      </c>
    </row>
    <row r="17" spans="1:3" x14ac:dyDescent="0.3">
      <c r="A17" s="42" t="s">
        <v>42</v>
      </c>
      <c r="B17" s="44">
        <f>+'Incentivo a la Produccion'!D2</f>
        <v>2338583644</v>
      </c>
      <c r="C17" s="44">
        <f>+'Incentivo a la Produccion'!D2</f>
        <v>2338583644</v>
      </c>
    </row>
    <row r="18" spans="1:3" x14ac:dyDescent="0.3">
      <c r="A18" s="42" t="s">
        <v>36</v>
      </c>
      <c r="B18" s="44">
        <f>+'Proyecciòn 2023'!B6</f>
        <v>6815328385</v>
      </c>
      <c r="C18" s="44">
        <f>+'Proyecciòn 2023'!B6</f>
        <v>6815328385</v>
      </c>
    </row>
    <row r="19" spans="1:3" x14ac:dyDescent="0.3">
      <c r="A19" s="42"/>
      <c r="B19" s="45">
        <f>SUM(B14:B18)</f>
        <v>19444562090</v>
      </c>
      <c r="C19" s="45">
        <f>SUM(C14:C18)</f>
        <v>17839804328.400002</v>
      </c>
    </row>
    <row r="22" spans="1:3" ht="27.6" x14ac:dyDescent="0.3">
      <c r="A22" s="46" t="s">
        <v>37</v>
      </c>
      <c r="B22" s="47" t="s">
        <v>38</v>
      </c>
      <c r="C22" s="47" t="s">
        <v>38</v>
      </c>
    </row>
    <row r="23" spans="1:3" x14ac:dyDescent="0.3">
      <c r="A23" s="42"/>
      <c r="B23" s="43">
        <f>+B19</f>
        <v>19444562090</v>
      </c>
      <c r="C23" s="43">
        <f>+C19</f>
        <v>17839804328.400002</v>
      </c>
    </row>
    <row r="24" spans="1:3" x14ac:dyDescent="0.3">
      <c r="A24" s="42" t="s">
        <v>39</v>
      </c>
      <c r="B24" s="43"/>
      <c r="C24" s="43"/>
    </row>
    <row r="25" spans="1:3" s="50" customFormat="1" x14ac:dyDescent="0.3">
      <c r="A25" s="48" t="s">
        <v>40</v>
      </c>
      <c r="B25" s="49">
        <f>+B23-B24</f>
        <v>19444562090</v>
      </c>
      <c r="C25" s="49">
        <f>+C23-C24</f>
        <v>17839804328.400002</v>
      </c>
    </row>
    <row r="28" spans="1:3" x14ac:dyDescent="0.3">
      <c r="A28" s="29" t="s">
        <v>49</v>
      </c>
      <c r="B28" s="29"/>
    </row>
    <row r="29" spans="1:3" x14ac:dyDescent="0.3">
      <c r="A29" s="29"/>
      <c r="B29" s="29"/>
    </row>
    <row r="30" spans="1:3" x14ac:dyDescent="0.3">
      <c r="A30" s="29" t="s">
        <v>50</v>
      </c>
      <c r="B30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Ley 2072</vt:lpstr>
      <vt:lpstr>Decreto 317</vt:lpstr>
      <vt:lpstr>Incentivo a la Produccion</vt:lpstr>
      <vt:lpstr>Decreto 332</vt:lpstr>
      <vt:lpstr>Proyecciòn 2023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 Stella Urrea M</dc:creator>
  <cp:lastModifiedBy>JOSE LEANDRO PESTANA CHAVERRA</cp:lastModifiedBy>
  <dcterms:created xsi:type="dcterms:W3CDTF">2021-06-23T20:24:15Z</dcterms:created>
  <dcterms:modified xsi:type="dcterms:W3CDTF">2023-06-26T22:00:29Z</dcterms:modified>
</cp:coreProperties>
</file>